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Worksheet" sheetId="1" r:id="rId4"/>
    <sheet name="Sample" sheetId="2" r:id="rId5"/>
  </sheets>
</workbook>
</file>

<file path=xl/sharedStrings.xml><?xml version="1.0" encoding="utf-8"?>
<sst xmlns="http://schemas.openxmlformats.org/spreadsheetml/2006/main" uniqueCount="107">
  <si>
    <t>Earned Value Calculation Table</t>
  </si>
  <si>
    <t>Planed Value</t>
  </si>
  <si>
    <t>Earned Value</t>
  </si>
  <si>
    <t>Actual Cost</t>
  </si>
  <si>
    <t xml:space="preserve">Budget At Completion </t>
  </si>
  <si>
    <t>PV</t>
  </si>
  <si>
    <t>The project planned to have completed $133,633 worth of work by the status date.</t>
  </si>
  <si>
    <t>EV</t>
  </si>
  <si>
    <t>The project has completed $129,779 worth of work by the status date.</t>
  </si>
  <si>
    <t>AC</t>
  </si>
  <si>
    <t>The project has spent $145,883 as of the status date.</t>
  </si>
  <si>
    <t>BAC</t>
  </si>
  <si>
    <t>The total budget of the project is $1,513,800.</t>
  </si>
  <si>
    <t>CV</t>
  </si>
  <si>
    <t>t</t>
  </si>
  <si>
    <t>The project is $16,104 over budget.</t>
  </si>
  <si>
    <t>SV</t>
  </si>
  <si>
    <t>n</t>
  </si>
  <si>
    <t>The project is $3,854 behind schedule.</t>
  </si>
  <si>
    <t>CPI</t>
  </si>
  <si>
    <t>l</t>
  </si>
  <si>
    <t>The project is receiving $0.89 worth of value for every dollar spent.</t>
  </si>
  <si>
    <t>SPI</t>
  </si>
  <si>
    <t>The project is progressing 3% slower than planned.</t>
  </si>
  <si>
    <t>EAC1</t>
  </si>
  <si>
    <t>If the trend is not expected to continue, the project is forecast to cost $1,529,904.</t>
  </si>
  <si>
    <t>EAC2</t>
  </si>
  <si>
    <t>If the trend continues, the project is forecast to cost $1,701,649.</t>
  </si>
  <si>
    <t>EAC3</t>
  </si>
  <si>
    <t>If the cost and schedule trends continue, the project is forecast to cost $1,747,856.</t>
  </si>
  <si>
    <t>VAC1</t>
  </si>
  <si>
    <t>If the trend is not expected to continue, the project is forecast to be $16,104 over budget.</t>
  </si>
  <si>
    <t>VAC2</t>
  </si>
  <si>
    <t>If the trend is expected to continue, the project is forecast to be $187,849 over budget.</t>
  </si>
  <si>
    <t>VAC3</t>
  </si>
  <si>
    <t>If the cost and schedule trends are expected to continue, the project is forecast to be $234,056 over budget.</t>
  </si>
  <si>
    <t>ETC1</t>
  </si>
  <si>
    <t>If the trend is not expected to continue, $1,384,021 will be required to complete the project.</t>
  </si>
  <si>
    <t>ETC2</t>
  </si>
  <si>
    <t>If the trend is expected to continue, $1,555,766 will be required to complete the project.</t>
  </si>
  <si>
    <t>ETC3</t>
  </si>
  <si>
    <t>If the cost and schedule trends are expected to continue, $1,601,973 will be required to complete the project.</t>
  </si>
  <si>
    <t>TCPI</t>
  </si>
  <si>
    <t>To complete the project within the original budget, $1.01 worth of value must be received for every dollar spent for the remainder of the project.</t>
  </si>
  <si>
    <t>BCWS</t>
  </si>
  <si>
    <t>BCWP</t>
  </si>
  <si>
    <t>ACWP</t>
  </si>
  <si>
    <t>% Work Complete</t>
  </si>
  <si>
    <t>% Complete</t>
  </si>
  <si>
    <t>Physical % Complete</t>
  </si>
  <si>
    <t>The project planned to have completed $325,000 worth of work by the status date.</t>
  </si>
  <si>
    <t>The project has completed $375,000 worth of work by the status date.</t>
  </si>
  <si>
    <t>The project has spent $350,000 as of the status date.</t>
  </si>
  <si>
    <t>The total budget of the project is $500,000.</t>
  </si>
  <si>
    <t>The project has completed 60% of its total work.</t>
  </si>
  <si>
    <t>% Duration Complete</t>
  </si>
  <si>
    <t>The project has completed 83% of its total duration.</t>
  </si>
  <si>
    <t>The project has completed 80% of its physical deliverables.</t>
  </si>
  <si>
    <t>The project has completed 75% of its value.</t>
  </si>
  <si>
    <t>% Spent</t>
  </si>
  <si>
    <t>The project has spent 70% of the budget.</t>
  </si>
  <si>
    <t>The project is $25,000 under budget.</t>
  </si>
  <si>
    <t>The project is $50,000 ahead of schedule.</t>
  </si>
  <si>
    <t>The project is receiving $1.07 worth of value for every dollar spent.</t>
  </si>
  <si>
    <t>The project is progressing 15% faster than planned.</t>
  </si>
  <si>
    <t>If the trend is not expected to continue, the project is forecast to cost $475,000.</t>
  </si>
  <si>
    <t>If the trend continues, the project is forecast to cost $466,667.</t>
  </si>
  <si>
    <t>If the cost and schedule trends continue, the project is forecast to cost $451,111.</t>
  </si>
  <si>
    <t>If the trend is not expected to continue, the project is forecast to be $25,000 under budget.</t>
  </si>
  <si>
    <t>If the trend is expected to continue, the project is forecast to be $33,333 under budget.</t>
  </si>
  <si>
    <t>If the cost and schedule trends are expected to continue, the project is forecast to be $48,889 under budget.</t>
  </si>
  <si>
    <t>If the trend is not expected to continue, $125,000 will be required to complete the project.</t>
  </si>
  <si>
    <t>If the trend is expected to continue, $116,667 will be required to complete the project.</t>
  </si>
  <si>
    <t>If the cost and schedule trends are expected to continue, $101,111 will be required to complete the project.</t>
  </si>
  <si>
    <t>To complete the project within the original budget, $0.83 worth of value must be received for every dollar spent for the remainder of the project.</t>
  </si>
  <si>
    <t>Milestones</t>
  </si>
  <si>
    <t>Due Date</t>
  </si>
  <si>
    <t>Finish Variance</t>
  </si>
  <si>
    <t>#days</t>
  </si>
  <si>
    <t>Project approved</t>
  </si>
  <si>
    <t>0 days</t>
  </si>
  <si>
    <t>0</t>
  </si>
  <si>
    <t>Project approved is exactly on schedule.</t>
  </si>
  <si>
    <t>Module designs complete</t>
  </si>
  <si>
    <t>-2 days</t>
  </si>
  <si>
    <t>-2</t>
  </si>
  <si>
    <t>Module designs complete is 2 days ahead of schedule.</t>
  </si>
  <si>
    <t>Mod 1 development complete</t>
  </si>
  <si>
    <t>-1 days</t>
  </si>
  <si>
    <t>-1</t>
  </si>
  <si>
    <t>Mod 1 development complete is 1 days ahead of schedule.</t>
  </si>
  <si>
    <t>Mod 2 development complete</t>
  </si>
  <si>
    <t>-5 days</t>
  </si>
  <si>
    <t>-5</t>
  </si>
  <si>
    <t>Mod 2 development complete is 5 days ahead of schedule.</t>
  </si>
  <si>
    <t>Mod 3 development complete</t>
  </si>
  <si>
    <t>5 days</t>
  </si>
  <si>
    <t>5</t>
  </si>
  <si>
    <t>Mod 3 development complete is 5 days behind schedule.</t>
  </si>
  <si>
    <t>Module testing complete</t>
  </si>
  <si>
    <t>7 days</t>
  </si>
  <si>
    <t>7</t>
  </si>
  <si>
    <t>Module testing complete is 7 days behind schedule.</t>
  </si>
  <si>
    <t>Project complete</t>
  </si>
  <si>
    <t>10 days</t>
  </si>
  <si>
    <t>10</t>
  </si>
  <si>
    <t>Project complete is 10 days behind schedule.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</si>
</sst>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&quot;$&quot;#,##0.00&quot; &quot;;(&quot;$&quot;#,##0.00)"/>
    <numFmt numFmtId="60" formatCode="&quot;$&quot;#,##0&quot; &quot;;(&quot;$&quot;#,##0)"/>
  </numFmts>
  <fonts count="7">
    <font>
      <sz val="10"/>
      <color indexed="8"/>
      <name val="Arial"/>
    </font>
    <font>
      <sz val="13"/>
      <color indexed="8"/>
      <name val="Arial"/>
    </font>
    <font>
      <sz val="14"/>
      <color indexed="8"/>
      <name val="Arial"/>
    </font>
    <font>
      <b val="1"/>
      <sz val="10"/>
      <color indexed="8"/>
      <name val="Arial"/>
    </font>
    <font>
      <sz val="11"/>
      <color indexed="11"/>
      <name val="Wingdings"/>
    </font>
    <font>
      <sz val="12"/>
      <color indexed="8"/>
      <name val="Helvetica Neue"/>
    </font>
    <font>
      <sz val="11"/>
      <color indexed="8"/>
      <name val="Wingdings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1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34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2" fillId="2" borderId="1" applyNumberFormat="1" applyFont="1" applyFill="1" applyBorder="1" applyAlignment="1" applyProtection="0">
      <alignment vertical="bottom"/>
    </xf>
    <xf numFmtId="0" fontId="0" fillId="3" borderId="1" applyNumberFormat="0" applyFont="1" applyFill="1" applyBorder="1" applyAlignment="1" applyProtection="0">
      <alignment vertical="bottom"/>
    </xf>
    <xf numFmtId="49" fontId="3" fillId="4" borderId="2" applyNumberFormat="1" applyFont="1" applyFill="1" applyBorder="1" applyAlignment="1" applyProtection="0">
      <alignment vertical="bottom"/>
    </xf>
    <xf numFmtId="49" fontId="3" fillId="4" borderId="3" applyNumberFormat="1" applyFont="1" applyFill="1" applyBorder="1" applyAlignment="1" applyProtection="0">
      <alignment vertical="bottom"/>
    </xf>
    <xf numFmtId="59" fontId="0" fillId="3" borderId="4" applyNumberFormat="1" applyFont="1" applyFill="1" applyBorder="1" applyAlignment="1" applyProtection="0">
      <alignment vertical="bottom"/>
    </xf>
    <xf numFmtId="0" fontId="0" fillId="3" borderId="5" applyNumberFormat="0" applyFont="1" applyFill="1" applyBorder="1" applyAlignment="1" applyProtection="0">
      <alignment vertical="bottom"/>
    </xf>
    <xf numFmtId="0" fontId="0" fillId="3" borderId="6" applyNumberFormat="0" applyFont="1" applyFill="1" applyBorder="1" applyAlignment="1" applyProtection="0">
      <alignment vertical="bottom"/>
    </xf>
    <xf numFmtId="49" fontId="3" fillId="3" borderId="7" applyNumberFormat="1" applyFont="1" applyFill="1" applyBorder="1" applyAlignment="1" applyProtection="0">
      <alignment vertical="bottom"/>
    </xf>
    <xf numFmtId="60" fontId="0" fillId="3" borderId="8" applyNumberFormat="1" applyFont="1" applyFill="1" applyBorder="1" applyAlignment="1" applyProtection="0">
      <alignment vertical="bottom"/>
    </xf>
    <xf numFmtId="0" fontId="0" fillId="3" borderId="9" applyNumberFormat="0" applyFont="1" applyFill="1" applyBorder="1" applyAlignment="1" applyProtection="0">
      <alignment horizontal="left" vertical="bottom"/>
    </xf>
    <xf numFmtId="49" fontId="0" fillId="3" borderId="6" applyNumberFormat="1" applyFont="1" applyFill="1" applyBorder="1" applyAlignment="1" applyProtection="0">
      <alignment vertical="bottom"/>
    </xf>
    <xf numFmtId="49" fontId="3" fillId="3" borderId="10" applyNumberFormat="1" applyFont="1" applyFill="1" applyBorder="1" applyAlignment="1" applyProtection="0">
      <alignment vertical="bottom"/>
    </xf>
    <xf numFmtId="60" fontId="0" fillId="3" borderId="11" applyNumberFormat="1" applyFont="1" applyFill="1" applyBorder="1" applyAlignment="1" applyProtection="0">
      <alignment vertical="bottom"/>
    </xf>
    <xf numFmtId="49" fontId="4" fillId="3" borderId="9" applyNumberFormat="1" applyFont="1" applyFill="1" applyBorder="1" applyAlignment="1" applyProtection="0">
      <alignment horizontal="left" vertical="bottom"/>
    </xf>
    <xf numFmtId="2" fontId="0" fillId="3" borderId="11" applyNumberFormat="1" applyFont="1" applyFill="1" applyBorder="1" applyAlignment="1" applyProtection="0">
      <alignment vertical="bottom"/>
    </xf>
    <xf numFmtId="49" fontId="3" fillId="3" borderId="12" applyNumberFormat="1" applyFont="1" applyFill="1" applyBorder="1" applyAlignment="1" applyProtection="0">
      <alignment vertical="bottom"/>
    </xf>
    <xf numFmtId="2" fontId="0" fillId="3" borderId="13" applyNumberFormat="1" applyFont="1" applyFill="1" applyBorder="1" applyAlignment="1" applyProtection="0">
      <alignment vertical="bottom"/>
    </xf>
    <xf numFmtId="0" fontId="0" fillId="3" borderId="14" applyNumberFormat="0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2" fillId="3" borderId="6" applyNumberFormat="1" applyFont="1" applyFill="1" applyBorder="1" applyAlignment="1" applyProtection="0">
      <alignment vertical="bottom"/>
    </xf>
    <xf numFmtId="49" fontId="3" fillId="3" borderId="6" applyNumberFormat="1" applyFont="1" applyFill="1" applyBorder="1" applyAlignment="1" applyProtection="0">
      <alignment vertical="bottom"/>
    </xf>
    <xf numFmtId="49" fontId="3" fillId="3" borderId="6" applyNumberFormat="1" applyFont="1" applyFill="1" applyBorder="1" applyAlignment="1" applyProtection="0">
      <alignment horizontal="center" vertical="bottom" wrapText="1"/>
    </xf>
    <xf numFmtId="49" fontId="3" fillId="3" borderId="6" applyNumberFormat="1" applyFont="1" applyFill="1" applyBorder="1" applyAlignment="1" applyProtection="0">
      <alignment horizontal="center" vertical="bottom"/>
    </xf>
    <xf numFmtId="59" fontId="0" fillId="3" borderId="6" applyNumberFormat="1" applyFont="1" applyFill="1" applyBorder="1" applyAlignment="1" applyProtection="0">
      <alignment vertical="bottom"/>
    </xf>
    <xf numFmtId="9" fontId="0" fillId="3" borderId="6" applyNumberFormat="1" applyFont="1" applyFill="1" applyBorder="1" applyAlignment="1" applyProtection="0">
      <alignment vertical="bottom"/>
    </xf>
    <xf numFmtId="0" fontId="0" fillId="3" borderId="9" applyNumberFormat="0" applyFont="1" applyFill="1" applyBorder="1" applyAlignment="1" applyProtection="0">
      <alignment vertical="bottom"/>
    </xf>
    <xf numFmtId="9" fontId="0" fillId="3" borderId="11" applyNumberFormat="1" applyFont="1" applyFill="1" applyBorder="1" applyAlignment="1" applyProtection="0">
      <alignment vertical="bottom"/>
    </xf>
    <xf numFmtId="49" fontId="6" fillId="3" borderId="9" applyNumberFormat="1" applyFont="1" applyFill="1" applyBorder="1" applyAlignment="1" applyProtection="0">
      <alignment horizontal="left" vertical="bottom"/>
    </xf>
    <xf numFmtId="49" fontId="3" fillId="3" borderId="6" applyNumberFormat="1" applyFont="1" applyFill="1" applyBorder="1" applyAlignment="1" applyProtection="0">
      <alignment horizontal="left" vertical="bottom"/>
    </xf>
    <xf numFmtId="0" fontId="0" fillId="3" borderId="6" applyNumberFormat="0" applyFont="1" applyFill="1" applyBorder="1" applyAlignment="1" applyProtection="0">
      <alignment horizontal="center" vertical="bottom"/>
    </xf>
    <xf numFmtId="15" fontId="0" fillId="3" borderId="6" applyNumberFormat="1" applyFont="1" applyFill="1" applyBorder="1" applyAlignment="1" applyProtection="0">
      <alignment vertical="bottom"/>
    </xf>
    <xf numFmtId="49" fontId="0" fillId="3" borderId="6" applyNumberFormat="1" applyFont="1" applyFill="1" applyBorder="1" applyAlignment="1" applyProtection="0">
      <alignment horizontal="center"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4f81bd"/>
      <rgbColor rgb="ffaaaaaa"/>
      <rgbColor rgb="ffffffff"/>
      <rgbColor rgb="ffffff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D23"/>
  <sheetViews>
    <sheetView workbookViewId="0" showGridLines="0" defaultGridColor="1"/>
  </sheetViews>
  <sheetFormatPr defaultColWidth="11.5" defaultRowHeight="12" customHeight="1" outlineLevelRow="0" outlineLevelCol="0"/>
  <cols>
    <col min="1" max="1" width="20.8516" style="1" customWidth="1"/>
    <col min="2" max="2" width="15.1719" style="1" customWidth="1"/>
    <col min="3" max="3" width="15.5" style="1" customWidth="1"/>
    <col min="4" max="4" width="19.2188" style="1" customWidth="1"/>
    <col min="5" max="256" width="11.5" style="1" customWidth="1"/>
  </cols>
  <sheetData>
    <row r="1" ht="18.5" customHeight="1">
      <c r="A1" t="s" s="2">
        <v>0</v>
      </c>
      <c r="B1" s="3"/>
      <c r="C1" s="3"/>
      <c r="D1" s="3"/>
    </row>
    <row r="2" ht="13.65" customHeight="1">
      <c r="A2" t="s" s="4">
        <v>1</v>
      </c>
      <c r="B2" t="s" s="5">
        <v>2</v>
      </c>
      <c r="C2" t="s" s="5">
        <v>3</v>
      </c>
      <c r="D2" t="s" s="5">
        <v>4</v>
      </c>
    </row>
    <row r="3" ht="13.65" customHeight="1">
      <c r="A3" s="6">
        <v>133633.1239669418</v>
      </c>
      <c r="B3" s="6">
        <v>129778.6366391185</v>
      </c>
      <c r="C3" s="6">
        <v>145882.9752066116</v>
      </c>
      <c r="D3" s="6">
        <v>1513800</v>
      </c>
    </row>
    <row r="4" ht="14.15" customHeight="1">
      <c r="A4" s="7"/>
      <c r="B4" s="7"/>
      <c r="C4" s="8"/>
      <c r="D4" s="8"/>
    </row>
    <row r="5" ht="14.15" customHeight="1">
      <c r="A5" t="s" s="9">
        <v>5</v>
      </c>
      <c r="B5" s="10">
        <f>A3</f>
        <v>133633.1239669418</v>
      </c>
      <c r="C5" s="11"/>
      <c r="D5" t="s" s="12">
        <v>6</v>
      </c>
    </row>
    <row r="6" ht="13.65" customHeight="1">
      <c r="A6" t="s" s="13">
        <v>7</v>
      </c>
      <c r="B6" s="14">
        <f>B3</f>
        <v>129778.6366391185</v>
      </c>
      <c r="C6" s="11"/>
      <c r="D6" t="s" s="12">
        <v>8</v>
      </c>
    </row>
    <row r="7" ht="13.65" customHeight="1">
      <c r="A7" t="s" s="13">
        <v>9</v>
      </c>
      <c r="B7" s="14">
        <f>C3</f>
        <v>145882.9752066116</v>
      </c>
      <c r="C7" s="11"/>
      <c r="D7" t="s" s="12">
        <v>10</v>
      </c>
    </row>
    <row r="8" ht="13.65" customHeight="1">
      <c r="A8" t="s" s="13">
        <v>11</v>
      </c>
      <c r="B8" s="14">
        <f>D3</f>
        <v>1513800</v>
      </c>
      <c r="C8" s="11"/>
      <c r="D8" t="s" s="12">
        <v>12</v>
      </c>
    </row>
    <row r="9" ht="15" customHeight="1">
      <c r="A9" t="s" s="13">
        <v>13</v>
      </c>
      <c r="B9" s="14">
        <f>B6-B7</f>
        <v>-16104.338567493105</v>
      </c>
      <c r="C9" t="s" s="15">
        <f>IF(B9="","",IF(B9/B6&lt;-0.2,"l",IF(B9/B6&lt;-0.1,"t","n")))</f>
        <v>14</v>
      </c>
      <c r="D9" t="s" s="12">
        <v>15</v>
      </c>
    </row>
    <row r="10" ht="15" customHeight="1">
      <c r="A10" t="s" s="13">
        <v>16</v>
      </c>
      <c r="B10" s="14">
        <f>B6-B5</f>
        <v>-3854.487327823386</v>
      </c>
      <c r="C10" t="s" s="15">
        <f>IF(B10="","",IF(B10/B6&lt;-0.2,"l",IF(B10/B6&lt;-0.1,"t","n")))</f>
        <v>17</v>
      </c>
      <c r="D10" t="s" s="12">
        <v>18</v>
      </c>
    </row>
    <row r="11" ht="15" customHeight="1">
      <c r="A11" t="s" s="13">
        <v>19</v>
      </c>
      <c r="B11" s="16">
        <f>B6/B7</f>
        <v>0.8896078274748318</v>
      </c>
      <c r="C11" t="s" s="15">
        <f>IF(B11="","",IF(B11&lt;0.9,"l",IF(B11&lt;0.95,"t","n")))</f>
        <v>20</v>
      </c>
      <c r="D11" t="s" s="12">
        <v>21</v>
      </c>
    </row>
    <row r="12" ht="15" customHeight="1">
      <c r="A12" t="s" s="13">
        <v>22</v>
      </c>
      <c r="B12" s="16">
        <f>B6/B5</f>
        <v>0.9711561983032223</v>
      </c>
      <c r="C12" t="s" s="15">
        <f>IF(B12="","",IF(B12&lt;0.9,"l",IF(B12&lt;0.95,"t","n")))</f>
        <v>17</v>
      </c>
      <c r="D12" t="s" s="12">
        <v>23</v>
      </c>
    </row>
    <row r="13" ht="15" customHeight="1">
      <c r="A13" t="s" s="13">
        <v>24</v>
      </c>
      <c r="B13" s="14">
        <f>B7+(B8-B6)</f>
        <v>1529904.338567493</v>
      </c>
      <c r="C13" t="s" s="15">
        <f>IF(B13="","",IF(B13/B8&gt;1.1,"l",IF(B13/B8&gt;1.2,"t","n")))</f>
        <v>17</v>
      </c>
      <c r="D13" t="s" s="12">
        <v>25</v>
      </c>
    </row>
    <row r="14" ht="15" customHeight="1">
      <c r="A14" t="s" s="13">
        <v>26</v>
      </c>
      <c r="B14" s="14">
        <f>B8/B11</f>
        <v>1701648.69647893</v>
      </c>
      <c r="C14" t="s" s="15">
        <f>IF(B14="","",IF(B14/B8&gt;1.1,"l",IF(B14/B8&gt;1.05,"t","n")))</f>
        <v>20</v>
      </c>
      <c r="D14" t="s" s="12">
        <v>27</v>
      </c>
    </row>
    <row r="15" ht="15" customHeight="1">
      <c r="A15" t="s" s="13">
        <v>28</v>
      </c>
      <c r="B15" s="14">
        <f>B7+((B8-B6)/(B11*B12))</f>
        <v>1747855.67948478</v>
      </c>
      <c r="C15" t="s" s="15">
        <f>IF(B15="","",IF(B15/B8&gt;1.1,"l",IF(B15/B8&gt;1.05,"t","n")))</f>
        <v>20</v>
      </c>
      <c r="D15" t="s" s="12">
        <v>29</v>
      </c>
    </row>
    <row r="16" ht="15" customHeight="1">
      <c r="A16" t="s" s="13">
        <v>30</v>
      </c>
      <c r="B16" s="14">
        <f>B8-B13</f>
        <v>-16104.338567493018</v>
      </c>
      <c r="C16" t="s" s="15">
        <f>IF(B16="","",IF(B16/B8&lt;-0.1,"l",IF(B16/B8&lt;-0.05,"t","n")))</f>
        <v>17</v>
      </c>
      <c r="D16" t="s" s="12">
        <v>31</v>
      </c>
    </row>
    <row r="17" ht="15" customHeight="1">
      <c r="A17" t="s" s="13">
        <v>32</v>
      </c>
      <c r="B17" s="14">
        <f>B8-B14</f>
        <v>-187848.6964789296</v>
      </c>
      <c r="C17" t="s" s="15">
        <f>IF(B17="","",IF(B17/B8&lt;-0.1,"l",IF(B17/B8&lt;-0.05,"t","n")))</f>
        <v>20</v>
      </c>
      <c r="D17" t="s" s="12">
        <v>33</v>
      </c>
    </row>
    <row r="18" ht="15" customHeight="1">
      <c r="A18" t="s" s="13">
        <v>34</v>
      </c>
      <c r="B18" s="14">
        <f>B8-B15</f>
        <v>-234055.6794847799</v>
      </c>
      <c r="C18" t="s" s="15">
        <f>IF(B18="","",IF(B18/B8&lt;-0.1,"l",IF(B18/B8&lt;-0.05,"t","n")))</f>
        <v>20</v>
      </c>
      <c r="D18" t="s" s="12">
        <v>35</v>
      </c>
    </row>
    <row r="19" ht="15" customHeight="1">
      <c r="A19" t="s" s="13">
        <v>36</v>
      </c>
      <c r="B19" s="14">
        <f>B13-B7</f>
        <v>1384021.363360881</v>
      </c>
      <c r="C19" t="s" s="15">
        <f>IF(B19="","",IF(B19/(B8-B7)&gt;1.1,"l",IF(B19/(B8-B7)&gt;1.2,"t","n")))</f>
        <v>17</v>
      </c>
      <c r="D19" t="s" s="12">
        <v>37</v>
      </c>
    </row>
    <row r="20" ht="15" customHeight="1">
      <c r="A20" t="s" s="13">
        <v>38</v>
      </c>
      <c r="B20" s="14">
        <f>B14-B7</f>
        <v>1555765.721272318</v>
      </c>
      <c r="C20" t="s" s="15">
        <f>IF(B20="","",IF(B20/(B8-B7)&gt;1.1,"l",IF(B20/(B8-B7)&gt;1.2,"t","n")))</f>
        <v>20</v>
      </c>
      <c r="D20" t="s" s="12">
        <v>39</v>
      </c>
    </row>
    <row r="21" ht="15" customHeight="1">
      <c r="A21" t="s" s="13">
        <v>40</v>
      </c>
      <c r="B21" s="14">
        <f>B15-B7</f>
        <v>1601972.704278168</v>
      </c>
      <c r="C21" t="s" s="15">
        <f>IF(B21="","",IF(B21/(B8-B7)&gt;1.1,"l",IF(B21/(B8-B7)&gt;1.2,"t","n")))</f>
        <v>20</v>
      </c>
      <c r="D21" t="s" s="12">
        <v>41</v>
      </c>
    </row>
    <row r="22" ht="14.15" customHeight="1">
      <c r="A22" t="s" s="17">
        <v>42</v>
      </c>
      <c r="B22" s="18">
        <f>(B8-B6)/(B8-B7)</f>
        <v>1.011772891392974</v>
      </c>
      <c r="C22" s="11"/>
      <c r="D22" t="s" s="12">
        <v>43</v>
      </c>
    </row>
    <row r="23" ht="14.15" customHeight="1">
      <c r="A23" s="19"/>
      <c r="B23" s="19"/>
      <c r="C23" s="8"/>
      <c r="D23" s="8"/>
    </row>
  </sheetData>
  <mergeCells count="1">
    <mergeCell ref="A1:D1"/>
  </mergeCells>
  <pageMargins left="0.75" right="0.75" top="1" bottom="1.25" header="0.5" footer="0.25"/>
  <pageSetup firstPageNumber="1" fitToHeight="1" fitToWidth="1" scale="100" useFirstPageNumber="0" orientation="portrait" pageOrder="downThenOver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 showGridLines="0" defaultGridColor="1"/>
  </sheetViews>
  <sheetFormatPr defaultColWidth="11.5" defaultRowHeight="12" customHeight="1" outlineLevelRow="0" outlineLevelCol="0"/>
  <cols>
    <col min="1" max="1" width="20.8516" style="20" customWidth="1"/>
    <col min="2" max="2" width="15.1719" style="20" customWidth="1"/>
    <col min="3" max="3" width="13.6719" style="20" customWidth="1"/>
    <col min="4" max="4" width="12.3516" style="20" customWidth="1"/>
    <col min="5" max="5" width="11.8516" style="20" customWidth="1"/>
    <col min="6" max="6" width="11.8516" style="20" customWidth="1"/>
    <col min="7" max="7" width="11.6719" style="20" customWidth="1"/>
    <col min="8" max="8" width="11.5" style="20" customWidth="1"/>
    <col min="9" max="9" width="11.5" style="20" customWidth="1"/>
    <col min="10" max="10" width="11.5" style="20" customWidth="1"/>
    <col min="11" max="11" width="11.5" style="20" customWidth="1"/>
    <col min="12" max="12" width="11.5" style="20" customWidth="1"/>
    <col min="13" max="256" width="11.5" style="20" customWidth="1"/>
  </cols>
  <sheetData>
    <row r="1" ht="18.5" customHeight="1">
      <c r="A1" t="s" s="21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ht="24.65" customHeight="1">
      <c r="A2" t="s" s="22">
        <v>44</v>
      </c>
      <c r="B2" t="s" s="22">
        <v>45</v>
      </c>
      <c r="C2" t="s" s="22">
        <v>46</v>
      </c>
      <c r="D2" t="s" s="22">
        <v>11</v>
      </c>
      <c r="E2" t="s" s="23">
        <v>47</v>
      </c>
      <c r="F2" t="s" s="24">
        <v>48</v>
      </c>
      <c r="G2" t="s" s="23">
        <v>49</v>
      </c>
      <c r="H2" s="8"/>
      <c r="I2" s="25"/>
      <c r="J2" s="8"/>
      <c r="K2" s="25"/>
      <c r="L2" s="25"/>
    </row>
    <row r="3" ht="13.65" customHeight="1">
      <c r="A3" s="25">
        <v>325000</v>
      </c>
      <c r="B3" s="25">
        <v>375000</v>
      </c>
      <c r="C3" s="25">
        <v>350000</v>
      </c>
      <c r="D3" s="25">
        <v>500000</v>
      </c>
      <c r="E3" s="26">
        <v>0.6</v>
      </c>
      <c r="F3" s="26">
        <f>5/6</f>
        <v>0.8333333333333334</v>
      </c>
      <c r="G3" s="26">
        <v>0.8</v>
      </c>
      <c r="H3" s="8"/>
      <c r="I3" s="8"/>
      <c r="J3" s="8"/>
      <c r="K3" s="8"/>
      <c r="L3" s="8"/>
    </row>
    <row r="4" ht="14.15" customHeight="1">
      <c r="A4" s="7"/>
      <c r="B4" s="7"/>
      <c r="C4" s="8"/>
      <c r="D4" s="8"/>
      <c r="E4" s="8"/>
      <c r="F4" s="8"/>
      <c r="G4" s="8"/>
      <c r="H4" s="8"/>
      <c r="I4" s="8"/>
      <c r="J4" s="8"/>
      <c r="K4" s="8"/>
      <c r="L4" s="8"/>
    </row>
    <row r="5" ht="14.15" customHeight="1">
      <c r="A5" t="s" s="9">
        <v>5</v>
      </c>
      <c r="B5" s="10">
        <f>A3</f>
        <v>325000</v>
      </c>
      <c r="C5" s="27"/>
      <c r="D5" t="s" s="12">
        <v>50</v>
      </c>
      <c r="E5" s="8"/>
      <c r="F5" s="8"/>
      <c r="G5" s="8"/>
      <c r="H5" s="8"/>
      <c r="I5" s="8"/>
      <c r="J5" s="8"/>
      <c r="K5" s="8"/>
      <c r="L5" s="8"/>
    </row>
    <row r="6" ht="13.65" customHeight="1">
      <c r="A6" t="s" s="13">
        <v>7</v>
      </c>
      <c r="B6" s="14">
        <f>B3</f>
        <v>375000</v>
      </c>
      <c r="C6" s="27"/>
      <c r="D6" t="s" s="12">
        <v>51</v>
      </c>
      <c r="E6" s="8"/>
      <c r="F6" s="8"/>
      <c r="G6" s="8"/>
      <c r="H6" s="8"/>
      <c r="I6" s="8"/>
      <c r="J6" s="8"/>
      <c r="K6" s="8"/>
      <c r="L6" s="8"/>
    </row>
    <row r="7" ht="13.65" customHeight="1">
      <c r="A7" t="s" s="13">
        <v>9</v>
      </c>
      <c r="B7" s="14">
        <f>C3</f>
        <v>350000</v>
      </c>
      <c r="C7" s="27"/>
      <c r="D7" t="s" s="12">
        <v>52</v>
      </c>
      <c r="E7" s="8"/>
      <c r="F7" s="8"/>
      <c r="G7" s="8"/>
      <c r="H7" s="8"/>
      <c r="I7" s="8"/>
      <c r="J7" s="8"/>
      <c r="K7" s="8"/>
      <c r="L7" s="8"/>
    </row>
    <row r="8" ht="13.65" customHeight="1">
      <c r="A8" t="s" s="13">
        <v>11</v>
      </c>
      <c r="B8" s="14">
        <f>D3</f>
        <v>500000</v>
      </c>
      <c r="C8" s="27"/>
      <c r="D8" t="s" s="12">
        <v>53</v>
      </c>
      <c r="E8" s="8"/>
      <c r="F8" s="8"/>
      <c r="G8" s="8"/>
      <c r="H8" s="8"/>
      <c r="I8" s="8"/>
      <c r="J8" s="8"/>
      <c r="K8" s="8"/>
      <c r="L8" s="8"/>
    </row>
    <row r="9" ht="13.65" customHeight="1">
      <c r="A9" t="s" s="13">
        <v>47</v>
      </c>
      <c r="B9" s="28">
        <f>E3</f>
        <v>0.6</v>
      </c>
      <c r="C9" s="27"/>
      <c r="D9" t="s" s="12">
        <v>54</v>
      </c>
      <c r="E9" s="8"/>
      <c r="F9" s="8"/>
      <c r="G9" s="8"/>
      <c r="H9" s="8"/>
      <c r="I9" s="8"/>
      <c r="J9" s="8"/>
      <c r="K9" s="8"/>
      <c r="L9" s="8"/>
    </row>
    <row r="10" ht="13.65" customHeight="1">
      <c r="A10" t="s" s="13">
        <v>55</v>
      </c>
      <c r="B10" s="28">
        <f>F3</f>
        <v>0.8333333333333334</v>
      </c>
      <c r="C10" s="27"/>
      <c r="D10" t="s" s="12">
        <v>56</v>
      </c>
      <c r="E10" s="8"/>
      <c r="F10" s="8"/>
      <c r="G10" s="8"/>
      <c r="H10" s="8"/>
      <c r="I10" s="8"/>
      <c r="J10" s="8"/>
      <c r="K10" s="8"/>
      <c r="L10" s="8"/>
    </row>
    <row r="11" ht="13.65" customHeight="1">
      <c r="A11" t="s" s="13">
        <v>49</v>
      </c>
      <c r="B11" s="28">
        <f>G3</f>
        <v>0.8</v>
      </c>
      <c r="C11" s="27"/>
      <c r="D11" t="s" s="12">
        <v>57</v>
      </c>
      <c r="E11" s="8"/>
      <c r="F11" s="8"/>
      <c r="G11" s="8"/>
      <c r="H11" s="8"/>
      <c r="I11" s="8"/>
      <c r="J11" s="8"/>
      <c r="K11" s="8"/>
      <c r="L11" s="8"/>
    </row>
    <row r="12" ht="13.65" customHeight="1">
      <c r="A12" t="s" s="13">
        <v>48</v>
      </c>
      <c r="B12" s="28">
        <f>B6/B8</f>
        <v>0.75</v>
      </c>
      <c r="C12" s="27"/>
      <c r="D12" t="s" s="12">
        <v>58</v>
      </c>
      <c r="E12" s="8"/>
      <c r="F12" s="8"/>
      <c r="G12" s="8"/>
      <c r="H12" s="8"/>
      <c r="I12" s="8"/>
      <c r="J12" s="8"/>
      <c r="K12" s="8"/>
      <c r="L12" s="8"/>
    </row>
    <row r="13" ht="13.65" customHeight="1">
      <c r="A13" t="s" s="13">
        <v>59</v>
      </c>
      <c r="B13" s="28">
        <f>B7/B8</f>
        <v>0.7</v>
      </c>
      <c r="C13" s="27"/>
      <c r="D13" t="s" s="12">
        <v>60</v>
      </c>
      <c r="E13" s="8"/>
      <c r="F13" s="8"/>
      <c r="G13" s="8"/>
      <c r="H13" s="8"/>
      <c r="I13" s="8"/>
      <c r="J13" s="8"/>
      <c r="K13" s="8"/>
      <c r="L13" s="8"/>
    </row>
    <row r="14" ht="15" customHeight="1">
      <c r="A14" t="s" s="13">
        <v>13</v>
      </c>
      <c r="B14" s="14">
        <f>B6-B7</f>
        <v>25000</v>
      </c>
      <c r="C14" t="s" s="29">
        <f>IF(B14="","",IF(B14/B6&lt;-0.2,"l",IF(B14/B6&lt;-0.1,"t","n")))</f>
        <v>17</v>
      </c>
      <c r="D14" t="s" s="12">
        <v>61</v>
      </c>
      <c r="E14" s="8"/>
      <c r="F14" s="8"/>
      <c r="G14" s="8"/>
      <c r="H14" s="8"/>
      <c r="I14" s="8"/>
      <c r="J14" s="8"/>
      <c r="K14" s="8"/>
      <c r="L14" s="8"/>
    </row>
    <row r="15" ht="15" customHeight="1">
      <c r="A15" t="s" s="13">
        <v>16</v>
      </c>
      <c r="B15" s="14">
        <f>B6-B5</f>
        <v>50000</v>
      </c>
      <c r="C15" t="s" s="29">
        <f>IF(B15="","",IF(B15/B6&lt;-0.2,"l",IF(B15/B6&lt;-0.1,"t","n")))</f>
        <v>17</v>
      </c>
      <c r="D15" t="s" s="12">
        <v>62</v>
      </c>
      <c r="E15" s="8"/>
      <c r="F15" s="8"/>
      <c r="G15" s="8"/>
      <c r="H15" s="8"/>
      <c r="I15" s="8"/>
      <c r="J15" s="8"/>
      <c r="K15" s="8"/>
      <c r="L15" s="8"/>
    </row>
    <row r="16" ht="15" customHeight="1">
      <c r="A16" t="s" s="13">
        <v>19</v>
      </c>
      <c r="B16" s="16">
        <f>B6/B7</f>
        <v>1.071428571428571</v>
      </c>
      <c r="C16" t="s" s="29">
        <f>IF(B16="","",IF(B16&lt;0.9,"l",IF(B16&lt;0.95,"t","n")))</f>
        <v>17</v>
      </c>
      <c r="D16" t="s" s="12">
        <v>63</v>
      </c>
      <c r="E16" s="8"/>
      <c r="F16" s="8"/>
      <c r="G16" s="8"/>
      <c r="H16" s="8"/>
      <c r="I16" s="8"/>
      <c r="J16" s="8"/>
      <c r="K16" s="8"/>
      <c r="L16" s="8"/>
    </row>
    <row r="17" ht="15" customHeight="1">
      <c r="A17" t="s" s="13">
        <v>22</v>
      </c>
      <c r="B17" s="16">
        <f>B6/B5</f>
        <v>1.153846153846154</v>
      </c>
      <c r="C17" t="s" s="29">
        <f>IF(B17="","",IF(B17&lt;0.9,"l",IF(B17&lt;0.95,"t","n")))</f>
        <v>17</v>
      </c>
      <c r="D17" t="s" s="12">
        <v>64</v>
      </c>
      <c r="E17" s="8"/>
      <c r="F17" s="8"/>
      <c r="G17" s="8"/>
      <c r="H17" s="8"/>
      <c r="I17" s="8"/>
      <c r="J17" s="8"/>
      <c r="K17" s="8"/>
      <c r="L17" s="8"/>
    </row>
    <row r="18" ht="15" customHeight="1">
      <c r="A18" t="s" s="13">
        <v>24</v>
      </c>
      <c r="B18" s="14">
        <f>B7+(B8-B6)</f>
        <v>475000</v>
      </c>
      <c r="C18" t="s" s="29">
        <f>IF(B18="","",IF(B18/B8&gt;1.1,"l",IF(B18/B8&gt;1.2,"t","n")))</f>
        <v>17</v>
      </c>
      <c r="D18" t="s" s="12">
        <v>65</v>
      </c>
      <c r="E18" s="8"/>
      <c r="F18" s="8"/>
      <c r="G18" s="8"/>
      <c r="H18" s="8"/>
      <c r="I18" s="8"/>
      <c r="J18" s="8"/>
      <c r="K18" s="8"/>
      <c r="L18" s="8"/>
    </row>
    <row r="19" ht="15" customHeight="1">
      <c r="A19" t="s" s="13">
        <v>26</v>
      </c>
      <c r="B19" s="14">
        <f>B8/B16</f>
        <v>466666.6666666667</v>
      </c>
      <c r="C19" t="s" s="29">
        <f>IF(B19="","",IF(B19/B8&gt;1.1,"l",IF(B19/B8&gt;1.05,"t","n")))</f>
        <v>17</v>
      </c>
      <c r="D19" t="s" s="12">
        <v>66</v>
      </c>
      <c r="E19" s="8"/>
      <c r="F19" s="8"/>
      <c r="G19" s="8"/>
      <c r="H19" s="8"/>
      <c r="I19" s="8"/>
      <c r="J19" s="8"/>
      <c r="K19" s="8"/>
      <c r="L19" s="8"/>
    </row>
    <row r="20" ht="15" customHeight="1">
      <c r="A20" t="s" s="13">
        <v>28</v>
      </c>
      <c r="B20" s="14">
        <f>B7+((B8-B6)/(B16*B17))</f>
        <v>451111.1111111111</v>
      </c>
      <c r="C20" t="s" s="29">
        <f>IF(B20="","",IF(B20/B8&gt;1.1,"l",IF(B20/B8&gt;1.05,"t","n")))</f>
        <v>17</v>
      </c>
      <c r="D20" t="s" s="12">
        <v>67</v>
      </c>
      <c r="E20" s="8"/>
      <c r="F20" s="8"/>
      <c r="G20" s="8"/>
      <c r="H20" s="8"/>
      <c r="I20" s="8"/>
      <c r="J20" s="8"/>
      <c r="K20" s="8"/>
      <c r="L20" s="8"/>
    </row>
    <row r="21" ht="15" customHeight="1">
      <c r="A21" t="s" s="13">
        <v>30</v>
      </c>
      <c r="B21" s="14">
        <f>B8-B18</f>
        <v>25000</v>
      </c>
      <c r="C21" t="s" s="29">
        <f>IF(B21="","",IF(B21/B8&lt;-0.1,"l",IF(B21/B8&lt;-0.05,"t","n")))</f>
        <v>17</v>
      </c>
      <c r="D21" t="s" s="12">
        <v>68</v>
      </c>
      <c r="E21" s="8"/>
      <c r="F21" s="8"/>
      <c r="G21" s="8"/>
      <c r="H21" s="8"/>
      <c r="I21" s="8"/>
      <c r="J21" s="8"/>
      <c r="K21" s="8"/>
      <c r="L21" s="8"/>
    </row>
    <row r="22" ht="15" customHeight="1">
      <c r="A22" t="s" s="13">
        <v>32</v>
      </c>
      <c r="B22" s="14">
        <f>B8-B19</f>
        <v>33333.333333333314</v>
      </c>
      <c r="C22" t="s" s="29">
        <f>IF(B22="","",IF(B22/B8&lt;-0.1,"l",IF(B22/B8&lt;-0.05,"t","n")))</f>
        <v>17</v>
      </c>
      <c r="D22" t="s" s="12">
        <v>69</v>
      </c>
      <c r="E22" s="8"/>
      <c r="F22" s="8"/>
      <c r="G22" s="8"/>
      <c r="H22" s="8"/>
      <c r="I22" s="8"/>
      <c r="J22" s="8"/>
      <c r="K22" s="8"/>
      <c r="L22" s="8"/>
    </row>
    <row r="23" ht="15" customHeight="1">
      <c r="A23" t="s" s="13">
        <v>34</v>
      </c>
      <c r="B23" s="14">
        <f>B8-B20</f>
        <v>48888.888888888876</v>
      </c>
      <c r="C23" t="s" s="29">
        <f>IF(B23="","",IF(B23/B8&lt;-0.1,"l",IF(B23/B8&lt;-0.05,"t","n")))</f>
        <v>17</v>
      </c>
      <c r="D23" t="s" s="12">
        <v>70</v>
      </c>
      <c r="E23" s="8"/>
      <c r="F23" s="8"/>
      <c r="G23" s="8"/>
      <c r="H23" s="8"/>
      <c r="I23" s="8"/>
      <c r="J23" s="8"/>
      <c r="K23" s="8"/>
      <c r="L23" s="8"/>
    </row>
    <row r="24" ht="15" customHeight="1">
      <c r="A24" t="s" s="13">
        <v>36</v>
      </c>
      <c r="B24" s="14">
        <f>B18-B7</f>
        <v>125000</v>
      </c>
      <c r="C24" t="s" s="29">
        <f>IF(B24="","",IF(B24/(B8-B7)&gt;1.1,"l",IF(B24/(B8-B7)&gt;1.2,"t","n")))</f>
        <v>17</v>
      </c>
      <c r="D24" t="s" s="12">
        <v>71</v>
      </c>
      <c r="E24" s="8"/>
      <c r="F24" s="8"/>
      <c r="G24" s="8"/>
      <c r="H24" s="8"/>
      <c r="I24" s="8"/>
      <c r="J24" s="8"/>
      <c r="K24" s="8"/>
      <c r="L24" s="8"/>
    </row>
    <row r="25" ht="15" customHeight="1">
      <c r="A25" t="s" s="13">
        <v>38</v>
      </c>
      <c r="B25" s="14">
        <f>B19-B7</f>
        <v>116666.6666666667</v>
      </c>
      <c r="C25" t="s" s="29">
        <f>IF(B25="","",IF(B25/(B8-B7)&gt;1.1,"l",IF(B25/(B8-B7)&gt;1.2,"t","n")))</f>
        <v>17</v>
      </c>
      <c r="D25" t="s" s="12">
        <v>72</v>
      </c>
      <c r="E25" s="8"/>
      <c r="F25" s="8"/>
      <c r="G25" s="8"/>
      <c r="H25" s="8"/>
      <c r="I25" s="8"/>
      <c r="J25" s="8"/>
      <c r="K25" s="8"/>
      <c r="L25" s="8"/>
    </row>
    <row r="26" ht="15" customHeight="1">
      <c r="A26" t="s" s="13">
        <v>40</v>
      </c>
      <c r="B26" s="14">
        <f>B20-B7</f>
        <v>101111.1111111111</v>
      </c>
      <c r="C26" t="s" s="29">
        <f>IF(B26="","",IF(B26/(B8-B7)&gt;1.1,"l",IF(B26/(B8-B7)&gt;1.2,"t","n")))</f>
        <v>17</v>
      </c>
      <c r="D26" t="s" s="12">
        <v>73</v>
      </c>
      <c r="E26" s="8"/>
      <c r="F26" s="8"/>
      <c r="G26" s="8"/>
      <c r="H26" s="8"/>
      <c r="I26" s="8"/>
      <c r="J26" s="8"/>
      <c r="K26" s="8"/>
      <c r="L26" s="8"/>
    </row>
    <row r="27" ht="14.15" customHeight="1">
      <c r="A27" t="s" s="17">
        <v>42</v>
      </c>
      <c r="B27" s="18">
        <f>(B8-B6)/(B8-B7)</f>
        <v>0.8333333333333334</v>
      </c>
      <c r="C27" s="27"/>
      <c r="D27" t="s" s="12">
        <v>74</v>
      </c>
      <c r="E27" s="8"/>
      <c r="F27" s="8"/>
      <c r="G27" s="8"/>
      <c r="H27" s="8"/>
      <c r="I27" s="8"/>
      <c r="J27" s="8"/>
      <c r="K27" s="8"/>
      <c r="L27" s="8"/>
    </row>
    <row r="28" ht="14.15" customHeight="1">
      <c r="A28" s="19"/>
      <c r="B28" s="19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ht="13.65" customHeight="1">
      <c r="A29" t="s" s="22">
        <v>75</v>
      </c>
      <c r="B29" t="s" s="22">
        <v>76</v>
      </c>
      <c r="C29" t="s" s="30">
        <v>77</v>
      </c>
      <c r="D29" t="s" s="24">
        <v>78</v>
      </c>
      <c r="E29" s="31"/>
      <c r="F29" s="8"/>
      <c r="G29" s="8"/>
      <c r="H29" s="8"/>
      <c r="I29" s="8"/>
      <c r="J29" s="8"/>
      <c r="K29" s="8"/>
      <c r="L29" s="8"/>
    </row>
    <row r="30" ht="13.65" customHeight="1">
      <c r="A30" t="s" s="12">
        <v>79</v>
      </c>
      <c r="B30" s="32">
        <v>41275</v>
      </c>
      <c r="C30" t="s" s="12">
        <v>80</v>
      </c>
      <c r="D30" t="s" s="33">
        <f>SUBSTITUTE(C30," days","")</f>
        <v>81</v>
      </c>
      <c r="E30" t="s" s="12">
        <v>82</v>
      </c>
      <c r="F30" s="8"/>
      <c r="G30" s="8"/>
      <c r="H30" s="8"/>
      <c r="I30" s="8"/>
      <c r="J30" s="8"/>
      <c r="K30" s="8"/>
      <c r="L30" s="8"/>
    </row>
    <row r="31" ht="13.65" customHeight="1">
      <c r="A31" t="s" s="12">
        <v>83</v>
      </c>
      <c r="B31" s="32">
        <v>41320</v>
      </c>
      <c r="C31" t="s" s="12">
        <v>84</v>
      </c>
      <c r="D31" t="s" s="33">
        <f>SUBSTITUTE(C31," days","")</f>
        <v>85</v>
      </c>
      <c r="E31" t="s" s="12">
        <v>86</v>
      </c>
      <c r="F31" s="8"/>
      <c r="G31" s="8"/>
      <c r="H31" s="8"/>
      <c r="I31" s="8"/>
      <c r="J31" s="8"/>
      <c r="K31" s="8"/>
      <c r="L31" s="8"/>
    </row>
    <row r="32" ht="13.65" customHeight="1">
      <c r="A32" t="s" s="12">
        <v>87</v>
      </c>
      <c r="B32" s="32">
        <v>41379</v>
      </c>
      <c r="C32" t="s" s="12">
        <v>88</v>
      </c>
      <c r="D32" t="s" s="33">
        <f>SUBSTITUTE(C32," days","")</f>
        <v>89</v>
      </c>
      <c r="E32" t="s" s="12">
        <v>90</v>
      </c>
      <c r="F32" s="8"/>
      <c r="G32" s="8"/>
      <c r="H32" s="8"/>
      <c r="I32" s="8"/>
      <c r="J32" s="8"/>
      <c r="K32" s="8"/>
      <c r="L32" s="8"/>
    </row>
    <row r="33" ht="13.65" customHeight="1">
      <c r="A33" t="s" s="12">
        <v>91</v>
      </c>
      <c r="B33" s="32">
        <v>41424</v>
      </c>
      <c r="C33" t="s" s="12">
        <v>92</v>
      </c>
      <c r="D33" t="s" s="33">
        <f>SUBSTITUTE(C33," days","")</f>
        <v>93</v>
      </c>
      <c r="E33" t="s" s="12">
        <v>94</v>
      </c>
      <c r="F33" s="8"/>
      <c r="G33" s="8"/>
      <c r="H33" s="8"/>
      <c r="I33" s="8"/>
      <c r="J33" s="8"/>
      <c r="K33" s="8"/>
      <c r="L33" s="8"/>
    </row>
    <row r="34" ht="13.65" customHeight="1">
      <c r="A34" t="s" s="12">
        <v>95</v>
      </c>
      <c r="B34" s="32">
        <v>41440</v>
      </c>
      <c r="C34" t="s" s="12">
        <v>96</v>
      </c>
      <c r="D34" t="s" s="33">
        <f>SUBSTITUTE(C34," days","")</f>
        <v>97</v>
      </c>
      <c r="E34" t="s" s="12">
        <v>98</v>
      </c>
      <c r="F34" s="8"/>
      <c r="G34" s="8"/>
      <c r="H34" s="8"/>
      <c r="I34" s="8"/>
      <c r="J34" s="8"/>
      <c r="K34" s="8"/>
      <c r="L34" s="8"/>
    </row>
    <row r="35" ht="13.65" customHeight="1">
      <c r="A35" t="s" s="12">
        <v>99</v>
      </c>
      <c r="B35" s="32">
        <v>41450</v>
      </c>
      <c r="C35" t="s" s="12">
        <v>100</v>
      </c>
      <c r="D35" t="s" s="33">
        <f>SUBSTITUTE(C35," days","")</f>
        <v>101</v>
      </c>
      <c r="E35" t="s" s="12">
        <v>102</v>
      </c>
      <c r="F35" s="8"/>
      <c r="G35" s="8"/>
      <c r="H35" s="8"/>
      <c r="I35" s="8"/>
      <c r="J35" s="8"/>
      <c r="K35" s="8"/>
      <c r="L35" s="8"/>
    </row>
    <row r="36" ht="13.65" customHeight="1">
      <c r="A36" t="s" s="12">
        <v>103</v>
      </c>
      <c r="B36" s="32">
        <v>41455</v>
      </c>
      <c r="C36" t="s" s="12">
        <v>104</v>
      </c>
      <c r="D36" t="s" s="33">
        <f>SUBSTITUTE(C36," days","")</f>
        <v>105</v>
      </c>
      <c r="E36" t="s" s="12">
        <v>106</v>
      </c>
      <c r="F36" s="8"/>
      <c r="G36" s="8"/>
      <c r="H36" s="8"/>
      <c r="I36" s="8"/>
      <c r="J36" s="8"/>
      <c r="K36" s="8"/>
      <c r="L36" s="8"/>
    </row>
    <row r="37" ht="13.6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ht="13.6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ht="13.6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</sheetData>
  <pageMargins left="0.75" right="0.75" top="1" bottom="1" header="0.5" footer="0.5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